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145" windowHeight="6750" activeTab="0"/>
  </bookViews>
  <sheets>
    <sheet name="급여대장" sheetId="1" r:id="rId1"/>
    <sheet name="급여기준" sheetId="2" r:id="rId2"/>
    <sheet name="개인명세서" sheetId="3" r:id="rId3"/>
  </sheets>
  <definedNames>
    <definedName name="가족수당">'급여대장'!$K$4:$K$28</definedName>
    <definedName name="공제합계">'급여대장'!$Q$4:$Q$28</definedName>
    <definedName name="국민연금">'급여대장'!$M$4:$M$28</definedName>
    <definedName name="기본급">'급여대장'!$F$4:$F$28</definedName>
    <definedName name="기본급표">'급여기준'!$C$4:$G$8</definedName>
    <definedName name="기타_공제">'급여대장'!$O$4:$O$28</definedName>
    <definedName name="부서">'급여대장'!$C$4:$C$28</definedName>
    <definedName name="부양가족">'급여대장'!$J$4:$J$28</definedName>
    <definedName name="사번">'급여대장'!$A$4:$A$28</definedName>
    <definedName name="성명">'급여대장'!$B$4:$B$28</definedName>
    <definedName name="세금">'급여대장'!$N$4:$N$28</definedName>
    <definedName name="수당표">'급여기준'!$C$15:$E$17</definedName>
    <definedName name="시간외근무">'급여대장'!$H$4:$H$28</definedName>
    <definedName name="시간외수당">'급여대장'!$I$4:$I$28</definedName>
    <definedName name="위치">'개인명세서'!$E$2</definedName>
    <definedName name="의료보험">'급여대장'!$L$4:$L$28</definedName>
    <definedName name="지급합계">'급여대장'!$P$4:$P$28</definedName>
    <definedName name="직위">'급여대장'!$D$4:$D$28</definedName>
    <definedName name="직위표">'급여기준'!$C$3:$G$3</definedName>
    <definedName name="직책수당">'급여대장'!$G$4:$G$28</definedName>
    <definedName name="직책수당표">'급여기준'!$C$11:$G$12</definedName>
    <definedName name="차감지급액">'급여대장'!$R$4:$R$28</definedName>
    <definedName name="호봉">'급여대장'!$E$4:$E$28</definedName>
    <definedName name="_xlnm.Print_Area" localSheetId="2">'개인명세서'!$B$4:$E$22</definedName>
  </definedNames>
  <calcPr fullCalcOnLoad="1"/>
</workbook>
</file>

<file path=xl/sharedStrings.xml><?xml version="1.0" encoding="utf-8"?>
<sst xmlns="http://schemas.openxmlformats.org/spreadsheetml/2006/main" count="161" uniqueCount="114">
  <si>
    <t>부장</t>
  </si>
  <si>
    <t>과장</t>
  </si>
  <si>
    <t>대리</t>
  </si>
  <si>
    <t>주임</t>
  </si>
  <si>
    <t>사원</t>
  </si>
  <si>
    <t>시간외근무</t>
  </si>
  <si>
    <t>사번</t>
  </si>
  <si>
    <t>성명</t>
  </si>
  <si>
    <t>부서</t>
  </si>
  <si>
    <t>직위</t>
  </si>
  <si>
    <t>직책수당</t>
  </si>
  <si>
    <t>의료보험</t>
  </si>
  <si>
    <t>국민연금</t>
  </si>
  <si>
    <t>시간외수당</t>
  </si>
  <si>
    <t>부양가족</t>
  </si>
  <si>
    <t>가족수당</t>
  </si>
  <si>
    <t>YJ-001</t>
  </si>
  <si>
    <t>YJ-002</t>
  </si>
  <si>
    <t>YJ-003</t>
  </si>
  <si>
    <t>YJ-004</t>
  </si>
  <si>
    <t>YJ-005</t>
  </si>
  <si>
    <t>YJ-006</t>
  </si>
  <si>
    <t>YJ-007</t>
  </si>
  <si>
    <t>YJ-008</t>
  </si>
  <si>
    <t>YJ-009</t>
  </si>
  <si>
    <t>YJ-010</t>
  </si>
  <si>
    <t>YJ-011</t>
  </si>
  <si>
    <t>YJ-012</t>
  </si>
  <si>
    <t>YJ-013</t>
  </si>
  <si>
    <t>YJ-014</t>
  </si>
  <si>
    <t>YJ-015</t>
  </si>
  <si>
    <t>YJ-016</t>
  </si>
  <si>
    <t>YJ-017</t>
  </si>
  <si>
    <t>YJ-018</t>
  </si>
  <si>
    <t>YJ-019</t>
  </si>
  <si>
    <t>YJ-020</t>
  </si>
  <si>
    <t>유진하</t>
  </si>
  <si>
    <t>황의찬</t>
  </si>
  <si>
    <t>배한성</t>
  </si>
  <si>
    <t>김경민</t>
  </si>
  <si>
    <t>배태욱</t>
  </si>
  <si>
    <t>김순정</t>
  </si>
  <si>
    <t>강태평</t>
  </si>
  <si>
    <t>배철수</t>
  </si>
  <si>
    <t>은지원</t>
  </si>
  <si>
    <t>양희은</t>
  </si>
  <si>
    <t>은예영</t>
  </si>
  <si>
    <t>이솔희</t>
  </si>
  <si>
    <t>서만복</t>
  </si>
  <si>
    <t>이철희</t>
  </si>
  <si>
    <t>박은영</t>
  </si>
  <si>
    <t>엄희숙</t>
  </si>
  <si>
    <t>전성옥</t>
  </si>
  <si>
    <t>김석구</t>
  </si>
  <si>
    <t>안태희</t>
  </si>
  <si>
    <t>송도순</t>
  </si>
  <si>
    <t>김형식</t>
  </si>
  <si>
    <t>오태호</t>
  </si>
  <si>
    <t>최은지</t>
  </si>
  <si>
    <t>채연희</t>
  </si>
  <si>
    <t>황석영</t>
  </si>
  <si>
    <t>홍보부</t>
  </si>
  <si>
    <t>영업부</t>
  </si>
  <si>
    <t>기획실</t>
  </si>
  <si>
    <t>전산실</t>
  </si>
  <si>
    <t>총무부</t>
  </si>
  <si>
    <t>YJ-021</t>
  </si>
  <si>
    <t>YJ-022</t>
  </si>
  <si>
    <t>YJ-023</t>
  </si>
  <si>
    <t>YJ-024</t>
  </si>
  <si>
    <t>YJ-025</t>
  </si>
  <si>
    <t>기본급</t>
  </si>
  <si>
    <t>호봉</t>
  </si>
  <si>
    <t>&lt;시간외 근무 수당&gt;</t>
  </si>
  <si>
    <t>공제합계</t>
  </si>
  <si>
    <t>&lt;직위와 호봉에 대한 기본급&gt;</t>
  </si>
  <si>
    <t>부장</t>
  </si>
  <si>
    <t>과장</t>
  </si>
  <si>
    <t>대리</t>
  </si>
  <si>
    <t>주임</t>
  </si>
  <si>
    <t>사원</t>
  </si>
  <si>
    <t>&lt;직위에 대한 직책 수당&gt;</t>
  </si>
  <si>
    <t>직위</t>
  </si>
  <si>
    <t>수당</t>
  </si>
  <si>
    <t>부터</t>
  </si>
  <si>
    <t>까지</t>
  </si>
  <si>
    <t>이상</t>
  </si>
  <si>
    <t>2004년 1월 급여 지급 내역</t>
  </si>
  <si>
    <t>지급합계</t>
  </si>
  <si>
    <t>차감지급액</t>
  </si>
  <si>
    <t>지급합계</t>
  </si>
  <si>
    <t>공제합계</t>
  </si>
  <si>
    <t>기본급</t>
  </si>
  <si>
    <t>직책 수당</t>
  </si>
  <si>
    <t>가족 수당</t>
  </si>
  <si>
    <t>공 제 내 역</t>
  </si>
  <si>
    <t>의료보험</t>
  </si>
  <si>
    <t>국민연금</t>
  </si>
  <si>
    <t>세금</t>
  </si>
  <si>
    <t>사  번</t>
  </si>
  <si>
    <t>성  명</t>
  </si>
  <si>
    <t>부  서</t>
  </si>
  <si>
    <t>직  위</t>
  </si>
  <si>
    <t>시간외 수당</t>
  </si>
  <si>
    <t>기타공제</t>
  </si>
  <si>
    <t>세금</t>
  </si>
  <si>
    <t>기타 공제</t>
  </si>
  <si>
    <t>Lee&amp;Lee 주식회사</t>
  </si>
  <si>
    <t>급여 내역</t>
  </si>
  <si>
    <t>급 여 내 역</t>
  </si>
  <si>
    <t>대 표 이 사
이  재  원</t>
  </si>
  <si>
    <t>2004년 1월 급여 지급 명세서</t>
  </si>
  <si>
    <t>- 수 고 하 셨 습 니 다 -</t>
  </si>
  <si>
    <t>▶ 사원 성명을 선택하세요.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</si>
</sst>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</numFmts>
  <fonts count="1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color indexed="62"/>
      <name val="굴림"/>
      <family val="3"/>
    </font>
    <font>
      <b/>
      <sz val="11"/>
      <color indexed="9"/>
      <name val="돋움"/>
      <family val="3"/>
    </font>
    <font>
      <b/>
      <sz val="20"/>
      <color indexed="54"/>
      <name val="HY목판L"/>
      <family val="1"/>
    </font>
    <font>
      <sz val="9"/>
      <name val="굴림"/>
      <family val="3"/>
    </font>
    <font>
      <b/>
      <u val="singleAccounting"/>
      <sz val="24"/>
      <name val="궁서"/>
      <family val="1"/>
    </font>
    <font>
      <b/>
      <sz val="12"/>
      <name val="바탕"/>
      <family val="1"/>
    </font>
    <font>
      <b/>
      <sz val="11"/>
      <color indexed="12"/>
      <name val="돋움"/>
      <family val="3"/>
    </font>
  </fonts>
  <fills count="5">
    <fill>
      <patternFill/>
    </fill>
    <fill>
      <patternFill patternType="gray125"/>
    </fill>
    <fill>
      <patternFill patternType="darkGray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1" fontId="2" fillId="0" borderId="4" xfId="17" applyFont="1" applyBorder="1" applyAlignment="1">
      <alignment horizontal="center" vertical="center"/>
    </xf>
    <xf numFmtId="41" fontId="2" fillId="0" borderId="4" xfId="17" applyFont="1" applyBorder="1" applyAlignment="1">
      <alignment vertical="center"/>
    </xf>
    <xf numFmtId="41" fontId="2" fillId="0" borderId="2" xfId="17" applyFont="1" applyBorder="1" applyAlignment="1">
      <alignment horizontal="center" vertical="center"/>
    </xf>
    <xf numFmtId="41" fontId="2" fillId="0" borderId="2" xfId="17" applyFont="1" applyBorder="1" applyAlignment="1">
      <alignment vertical="center"/>
    </xf>
    <xf numFmtId="41" fontId="2" fillId="0" borderId="3" xfId="17" applyFont="1" applyBorder="1" applyAlignment="1">
      <alignment horizontal="center" vertical="center"/>
    </xf>
    <xf numFmtId="41" fontId="2" fillId="0" borderId="3" xfId="17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0" borderId="1" xfId="17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0" fillId="0" borderId="1" xfId="17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8.88671875" defaultRowHeight="13.5"/>
  <cols>
    <col min="1" max="1" width="5.99609375" style="1" bestFit="1" customWidth="1"/>
    <col min="2" max="3" width="5.6640625" style="1" bestFit="1" customWidth="1"/>
    <col min="4" max="5" width="4.21484375" style="1" bestFit="1" customWidth="1"/>
    <col min="6" max="6" width="9.21484375" style="1" bestFit="1" customWidth="1"/>
    <col min="7" max="7" width="7.99609375" style="1" bestFit="1" customWidth="1"/>
    <col min="8" max="9" width="8.5546875" style="1" bestFit="1" customWidth="1"/>
    <col min="10" max="10" width="7.10546875" style="1" bestFit="1" customWidth="1"/>
    <col min="11" max="13" width="7.99609375" style="1" bestFit="1" customWidth="1"/>
    <col min="14" max="14" width="7.5546875" style="1" bestFit="1" customWidth="1"/>
    <col min="15" max="15" width="7.5546875" style="1" customWidth="1"/>
    <col min="16" max="16" width="9.21484375" style="1" bestFit="1" customWidth="1"/>
    <col min="17" max="17" width="7.99609375" style="1" bestFit="1" customWidth="1"/>
    <col min="18" max="18" width="9.21484375" style="1" bestFit="1" customWidth="1"/>
    <col min="19" max="16384" width="8.88671875" style="1" customWidth="1"/>
  </cols>
  <sheetData>
    <row r="1" ht="22.5">
      <c r="A1" s="20" t="s">
        <v>87</v>
      </c>
    </row>
    <row r="3" spans="1:18" ht="12">
      <c r="A3" s="10" t="s">
        <v>6</v>
      </c>
      <c r="B3" s="10" t="s">
        <v>7</v>
      </c>
      <c r="C3" s="10" t="s">
        <v>8</v>
      </c>
      <c r="D3" s="10" t="s">
        <v>9</v>
      </c>
      <c r="E3" s="10" t="s">
        <v>72</v>
      </c>
      <c r="F3" s="10" t="s">
        <v>71</v>
      </c>
      <c r="G3" s="10" t="s">
        <v>10</v>
      </c>
      <c r="H3" s="10" t="s">
        <v>5</v>
      </c>
      <c r="I3" s="10" t="s">
        <v>13</v>
      </c>
      <c r="J3" s="10" t="s">
        <v>14</v>
      </c>
      <c r="K3" s="10" t="s">
        <v>15</v>
      </c>
      <c r="L3" s="10" t="s">
        <v>11</v>
      </c>
      <c r="M3" s="10" t="s">
        <v>12</v>
      </c>
      <c r="N3" s="10" t="s">
        <v>105</v>
      </c>
      <c r="O3" s="10" t="s">
        <v>106</v>
      </c>
      <c r="P3" s="10" t="s">
        <v>88</v>
      </c>
      <c r="Q3" s="10" t="s">
        <v>74</v>
      </c>
      <c r="R3" s="10" t="s">
        <v>89</v>
      </c>
    </row>
    <row r="4" spans="1:18" ht="12">
      <c r="A4" s="8" t="s">
        <v>16</v>
      </c>
      <c r="B4" s="9" t="s">
        <v>36</v>
      </c>
      <c r="C4" s="9" t="s">
        <v>61</v>
      </c>
      <c r="D4" s="9" t="s">
        <v>2</v>
      </c>
      <c r="E4" s="9">
        <v>3</v>
      </c>
      <c r="F4" s="11">
        <f aca="true" t="shared" si="0" ref="F4:F28">INDEX(기본급표,E4,MATCH(D4,직위표,0))</f>
        <v>1280000</v>
      </c>
      <c r="G4" s="12">
        <f aca="true" t="shared" si="1" ref="G4:G28">HLOOKUP(D4,직책수당표,2,0)</f>
        <v>100000</v>
      </c>
      <c r="H4" s="12">
        <v>23</v>
      </c>
      <c r="I4" s="12">
        <f aca="true" t="shared" si="2" ref="I4:I28">H4*HLOOKUP(H4,수당표,3)</f>
        <v>94300</v>
      </c>
      <c r="J4" s="9">
        <v>0</v>
      </c>
      <c r="K4" s="12">
        <f aca="true" t="shared" si="3" ref="K4:K28">MIN(J4,5)*50000</f>
        <v>0</v>
      </c>
      <c r="L4" s="12">
        <f aca="true" t="shared" si="4" ref="L4:L28">F4*3.5%</f>
        <v>44800.00000000001</v>
      </c>
      <c r="M4" s="12">
        <f aca="true" t="shared" si="5" ref="M4:M28">F4*9%</f>
        <v>115200</v>
      </c>
      <c r="N4" s="12">
        <f aca="true" t="shared" si="6" ref="N4:N28">ROUND(F4*2.2%,-2)</f>
        <v>28200</v>
      </c>
      <c r="O4" s="12"/>
      <c r="P4" s="12">
        <f aca="true" t="shared" si="7" ref="P4:P28">SUM(F4:G4,I4,K4)</f>
        <v>1474300</v>
      </c>
      <c r="Q4" s="12">
        <f aca="true" t="shared" si="8" ref="Q4:Q28">SUM(L4:O4)</f>
        <v>188200</v>
      </c>
      <c r="R4" s="12">
        <f aca="true" t="shared" si="9" ref="R4:R28">P4-Q4</f>
        <v>1286100</v>
      </c>
    </row>
    <row r="5" spans="1:18" ht="12">
      <c r="A5" s="4" t="s">
        <v>17</v>
      </c>
      <c r="B5" s="5" t="s">
        <v>37</v>
      </c>
      <c r="C5" s="5" t="s">
        <v>62</v>
      </c>
      <c r="D5" s="5" t="s">
        <v>2</v>
      </c>
      <c r="E5" s="5">
        <v>3</v>
      </c>
      <c r="F5" s="13">
        <f t="shared" si="0"/>
        <v>1280000</v>
      </c>
      <c r="G5" s="14">
        <f t="shared" si="1"/>
        <v>100000</v>
      </c>
      <c r="H5" s="14">
        <v>26</v>
      </c>
      <c r="I5" s="14">
        <f t="shared" si="2"/>
        <v>106600</v>
      </c>
      <c r="J5" s="5">
        <v>2</v>
      </c>
      <c r="K5" s="14">
        <f t="shared" si="3"/>
        <v>100000</v>
      </c>
      <c r="L5" s="14">
        <f t="shared" si="4"/>
        <v>44800.00000000001</v>
      </c>
      <c r="M5" s="14">
        <f t="shared" si="5"/>
        <v>115200</v>
      </c>
      <c r="N5" s="14">
        <f t="shared" si="6"/>
        <v>28200</v>
      </c>
      <c r="O5" s="14">
        <v>50000</v>
      </c>
      <c r="P5" s="14">
        <f t="shared" si="7"/>
        <v>1586600</v>
      </c>
      <c r="Q5" s="14">
        <f t="shared" si="8"/>
        <v>238200</v>
      </c>
      <c r="R5" s="14">
        <f t="shared" si="9"/>
        <v>1348400</v>
      </c>
    </row>
    <row r="6" spans="1:18" ht="12">
      <c r="A6" s="4" t="s">
        <v>18</v>
      </c>
      <c r="B6" s="5" t="s">
        <v>38</v>
      </c>
      <c r="C6" s="5" t="s">
        <v>61</v>
      </c>
      <c r="D6" s="5" t="s">
        <v>3</v>
      </c>
      <c r="E6" s="5">
        <v>4</v>
      </c>
      <c r="F6" s="13">
        <f t="shared" si="0"/>
        <v>730000</v>
      </c>
      <c r="G6" s="14">
        <f t="shared" si="1"/>
        <v>50000</v>
      </c>
      <c r="H6" s="14">
        <v>11</v>
      </c>
      <c r="I6" s="14">
        <f t="shared" si="2"/>
        <v>35200</v>
      </c>
      <c r="J6" s="5">
        <v>1</v>
      </c>
      <c r="K6" s="14">
        <f t="shared" si="3"/>
        <v>50000</v>
      </c>
      <c r="L6" s="14">
        <f t="shared" si="4"/>
        <v>25550.000000000004</v>
      </c>
      <c r="M6" s="14">
        <f t="shared" si="5"/>
        <v>65700</v>
      </c>
      <c r="N6" s="14">
        <f t="shared" si="6"/>
        <v>16100</v>
      </c>
      <c r="O6" s="14">
        <v>50000</v>
      </c>
      <c r="P6" s="14">
        <f t="shared" si="7"/>
        <v>865200</v>
      </c>
      <c r="Q6" s="14">
        <f t="shared" si="8"/>
        <v>157350</v>
      </c>
      <c r="R6" s="14">
        <f t="shared" si="9"/>
        <v>707850</v>
      </c>
    </row>
    <row r="7" spans="1:18" ht="12">
      <c r="A7" s="4" t="s">
        <v>19</v>
      </c>
      <c r="B7" s="5" t="s">
        <v>39</v>
      </c>
      <c r="C7" s="5" t="s">
        <v>63</v>
      </c>
      <c r="D7" s="5" t="s">
        <v>2</v>
      </c>
      <c r="E7" s="5">
        <v>1</v>
      </c>
      <c r="F7" s="13">
        <f t="shared" si="0"/>
        <v>1870000</v>
      </c>
      <c r="G7" s="14">
        <f t="shared" si="1"/>
        <v>100000</v>
      </c>
      <c r="H7" s="14">
        <v>25</v>
      </c>
      <c r="I7" s="14">
        <f t="shared" si="2"/>
        <v>102500</v>
      </c>
      <c r="J7" s="5">
        <v>0</v>
      </c>
      <c r="K7" s="14">
        <f t="shared" si="3"/>
        <v>0</v>
      </c>
      <c r="L7" s="14">
        <f t="shared" si="4"/>
        <v>65450.00000000001</v>
      </c>
      <c r="M7" s="14">
        <f t="shared" si="5"/>
        <v>168300</v>
      </c>
      <c r="N7" s="14">
        <f t="shared" si="6"/>
        <v>41100</v>
      </c>
      <c r="O7" s="14"/>
      <c r="P7" s="14">
        <f t="shared" si="7"/>
        <v>2072500</v>
      </c>
      <c r="Q7" s="14">
        <f t="shared" si="8"/>
        <v>274850</v>
      </c>
      <c r="R7" s="14">
        <f t="shared" si="9"/>
        <v>1797650</v>
      </c>
    </row>
    <row r="8" spans="1:18" ht="12">
      <c r="A8" s="4" t="s">
        <v>20</v>
      </c>
      <c r="B8" s="5" t="s">
        <v>40</v>
      </c>
      <c r="C8" s="5" t="s">
        <v>63</v>
      </c>
      <c r="D8" s="5" t="s">
        <v>0</v>
      </c>
      <c r="E8" s="5">
        <v>1</v>
      </c>
      <c r="F8" s="13">
        <f t="shared" si="0"/>
        <v>3150000</v>
      </c>
      <c r="G8" s="14">
        <f t="shared" si="1"/>
        <v>260000</v>
      </c>
      <c r="H8" s="14">
        <v>29</v>
      </c>
      <c r="I8" s="14">
        <f t="shared" si="2"/>
        <v>118900</v>
      </c>
      <c r="J8" s="5">
        <v>1</v>
      </c>
      <c r="K8" s="14">
        <f t="shared" si="3"/>
        <v>50000</v>
      </c>
      <c r="L8" s="14">
        <f t="shared" si="4"/>
        <v>110250.00000000001</v>
      </c>
      <c r="M8" s="14">
        <f t="shared" si="5"/>
        <v>283500</v>
      </c>
      <c r="N8" s="14">
        <f t="shared" si="6"/>
        <v>69300</v>
      </c>
      <c r="O8" s="14"/>
      <c r="P8" s="14">
        <f t="shared" si="7"/>
        <v>3578900</v>
      </c>
      <c r="Q8" s="14">
        <f t="shared" si="8"/>
        <v>463050</v>
      </c>
      <c r="R8" s="14">
        <f t="shared" si="9"/>
        <v>3115850</v>
      </c>
    </row>
    <row r="9" spans="1:18" ht="12">
      <c r="A9" s="4" t="s">
        <v>21</v>
      </c>
      <c r="B9" s="5" t="s">
        <v>41</v>
      </c>
      <c r="C9" s="5" t="s">
        <v>63</v>
      </c>
      <c r="D9" s="5" t="s">
        <v>2</v>
      </c>
      <c r="E9" s="5">
        <v>1</v>
      </c>
      <c r="F9" s="13">
        <f t="shared" si="0"/>
        <v>1870000</v>
      </c>
      <c r="G9" s="14">
        <f t="shared" si="1"/>
        <v>100000</v>
      </c>
      <c r="H9" s="14">
        <v>19</v>
      </c>
      <c r="I9" s="14">
        <f t="shared" si="2"/>
        <v>60800</v>
      </c>
      <c r="J9" s="5">
        <v>2</v>
      </c>
      <c r="K9" s="14">
        <f t="shared" si="3"/>
        <v>100000</v>
      </c>
      <c r="L9" s="14">
        <f t="shared" si="4"/>
        <v>65450.00000000001</v>
      </c>
      <c r="M9" s="14">
        <f t="shared" si="5"/>
        <v>168300</v>
      </c>
      <c r="N9" s="14">
        <f t="shared" si="6"/>
        <v>41100</v>
      </c>
      <c r="O9" s="14">
        <v>38000</v>
      </c>
      <c r="P9" s="14">
        <f t="shared" si="7"/>
        <v>2130800</v>
      </c>
      <c r="Q9" s="14">
        <f t="shared" si="8"/>
        <v>312850</v>
      </c>
      <c r="R9" s="14">
        <f t="shared" si="9"/>
        <v>1817950</v>
      </c>
    </row>
    <row r="10" spans="1:18" ht="12">
      <c r="A10" s="4" t="s">
        <v>22</v>
      </c>
      <c r="B10" s="5" t="s">
        <v>42</v>
      </c>
      <c r="C10" s="5" t="s">
        <v>64</v>
      </c>
      <c r="D10" s="5" t="s">
        <v>3</v>
      </c>
      <c r="E10" s="5">
        <v>4</v>
      </c>
      <c r="F10" s="13">
        <f t="shared" si="0"/>
        <v>730000</v>
      </c>
      <c r="G10" s="14">
        <f t="shared" si="1"/>
        <v>50000</v>
      </c>
      <c r="H10" s="14">
        <v>20</v>
      </c>
      <c r="I10" s="14">
        <f t="shared" si="2"/>
        <v>82000</v>
      </c>
      <c r="J10" s="5">
        <v>4</v>
      </c>
      <c r="K10" s="14">
        <f t="shared" si="3"/>
        <v>200000</v>
      </c>
      <c r="L10" s="14">
        <f t="shared" si="4"/>
        <v>25550.000000000004</v>
      </c>
      <c r="M10" s="14">
        <f t="shared" si="5"/>
        <v>65700</v>
      </c>
      <c r="N10" s="14">
        <f t="shared" si="6"/>
        <v>16100</v>
      </c>
      <c r="O10" s="14"/>
      <c r="P10" s="14">
        <f t="shared" si="7"/>
        <v>1062000</v>
      </c>
      <c r="Q10" s="14">
        <f t="shared" si="8"/>
        <v>107350</v>
      </c>
      <c r="R10" s="14">
        <f t="shared" si="9"/>
        <v>954650</v>
      </c>
    </row>
    <row r="11" spans="1:18" ht="12">
      <c r="A11" s="4" t="s">
        <v>23</v>
      </c>
      <c r="B11" s="5" t="s">
        <v>43</v>
      </c>
      <c r="C11" s="5" t="s">
        <v>65</v>
      </c>
      <c r="D11" s="5" t="s">
        <v>0</v>
      </c>
      <c r="E11" s="5">
        <v>3</v>
      </c>
      <c r="F11" s="13">
        <f t="shared" si="0"/>
        <v>2620000</v>
      </c>
      <c r="G11" s="14">
        <f t="shared" si="1"/>
        <v>260000</v>
      </c>
      <c r="H11" s="14">
        <v>37</v>
      </c>
      <c r="I11" s="14">
        <f t="shared" si="2"/>
        <v>151700</v>
      </c>
      <c r="J11" s="5">
        <v>6</v>
      </c>
      <c r="K11" s="14">
        <f t="shared" si="3"/>
        <v>250000</v>
      </c>
      <c r="L11" s="14">
        <f t="shared" si="4"/>
        <v>91700.00000000001</v>
      </c>
      <c r="M11" s="14">
        <f t="shared" si="5"/>
        <v>235800</v>
      </c>
      <c r="N11" s="14">
        <f t="shared" si="6"/>
        <v>57600</v>
      </c>
      <c r="O11" s="14"/>
      <c r="P11" s="14">
        <f t="shared" si="7"/>
        <v>3281700</v>
      </c>
      <c r="Q11" s="14">
        <f t="shared" si="8"/>
        <v>385100</v>
      </c>
      <c r="R11" s="14">
        <f t="shared" si="9"/>
        <v>2896600</v>
      </c>
    </row>
    <row r="12" spans="1:18" ht="12">
      <c r="A12" s="4" t="s">
        <v>24</v>
      </c>
      <c r="B12" s="5" t="s">
        <v>44</v>
      </c>
      <c r="C12" s="5" t="s">
        <v>65</v>
      </c>
      <c r="D12" s="5" t="s">
        <v>0</v>
      </c>
      <c r="E12" s="5">
        <v>2</v>
      </c>
      <c r="F12" s="13">
        <f t="shared" si="0"/>
        <v>2840000</v>
      </c>
      <c r="G12" s="14">
        <f t="shared" si="1"/>
        <v>260000</v>
      </c>
      <c r="H12" s="14">
        <v>19</v>
      </c>
      <c r="I12" s="14">
        <f t="shared" si="2"/>
        <v>60800</v>
      </c>
      <c r="J12" s="5">
        <v>0</v>
      </c>
      <c r="K12" s="14">
        <f t="shared" si="3"/>
        <v>0</v>
      </c>
      <c r="L12" s="14">
        <f t="shared" si="4"/>
        <v>99400.00000000001</v>
      </c>
      <c r="M12" s="14">
        <f t="shared" si="5"/>
        <v>255600</v>
      </c>
      <c r="N12" s="14">
        <f t="shared" si="6"/>
        <v>62500</v>
      </c>
      <c r="O12" s="14"/>
      <c r="P12" s="14">
        <f t="shared" si="7"/>
        <v>3160800</v>
      </c>
      <c r="Q12" s="14">
        <f t="shared" si="8"/>
        <v>417500</v>
      </c>
      <c r="R12" s="14">
        <f t="shared" si="9"/>
        <v>2743300</v>
      </c>
    </row>
    <row r="13" spans="1:18" ht="12">
      <c r="A13" s="4" t="s">
        <v>25</v>
      </c>
      <c r="B13" s="5" t="s">
        <v>45</v>
      </c>
      <c r="C13" s="5" t="s">
        <v>63</v>
      </c>
      <c r="D13" s="5" t="s">
        <v>1</v>
      </c>
      <c r="E13" s="5">
        <v>1</v>
      </c>
      <c r="F13" s="13">
        <f t="shared" si="0"/>
        <v>2380000</v>
      </c>
      <c r="G13" s="14">
        <f t="shared" si="1"/>
        <v>180000</v>
      </c>
      <c r="H13" s="14">
        <v>5</v>
      </c>
      <c r="I13" s="14">
        <f t="shared" si="2"/>
        <v>12500</v>
      </c>
      <c r="J13" s="5">
        <v>0</v>
      </c>
      <c r="K13" s="14">
        <f t="shared" si="3"/>
        <v>0</v>
      </c>
      <c r="L13" s="14">
        <f t="shared" si="4"/>
        <v>83300.00000000001</v>
      </c>
      <c r="M13" s="14">
        <f t="shared" si="5"/>
        <v>214200</v>
      </c>
      <c r="N13" s="14">
        <f t="shared" si="6"/>
        <v>52400</v>
      </c>
      <c r="O13" s="14">
        <v>50000</v>
      </c>
      <c r="P13" s="14">
        <f t="shared" si="7"/>
        <v>2572500</v>
      </c>
      <c r="Q13" s="14">
        <f t="shared" si="8"/>
        <v>399900</v>
      </c>
      <c r="R13" s="14">
        <f t="shared" si="9"/>
        <v>2172600</v>
      </c>
    </row>
    <row r="14" spans="1:18" ht="12">
      <c r="A14" s="4" t="s">
        <v>26</v>
      </c>
      <c r="B14" s="5" t="s">
        <v>46</v>
      </c>
      <c r="C14" s="5" t="s">
        <v>61</v>
      </c>
      <c r="D14" s="5" t="s">
        <v>4</v>
      </c>
      <c r="E14" s="5">
        <v>2</v>
      </c>
      <c r="F14" s="13">
        <f t="shared" si="0"/>
        <v>710000</v>
      </c>
      <c r="G14" s="14">
        <f t="shared" si="1"/>
        <v>0</v>
      </c>
      <c r="H14" s="14">
        <v>5</v>
      </c>
      <c r="I14" s="14">
        <f t="shared" si="2"/>
        <v>12500</v>
      </c>
      <c r="J14" s="5">
        <v>0</v>
      </c>
      <c r="K14" s="14">
        <f t="shared" si="3"/>
        <v>0</v>
      </c>
      <c r="L14" s="14">
        <f t="shared" si="4"/>
        <v>24850.000000000004</v>
      </c>
      <c r="M14" s="14">
        <f t="shared" si="5"/>
        <v>63900</v>
      </c>
      <c r="N14" s="14">
        <f t="shared" si="6"/>
        <v>15600</v>
      </c>
      <c r="O14" s="14"/>
      <c r="P14" s="14">
        <f t="shared" si="7"/>
        <v>722500</v>
      </c>
      <c r="Q14" s="14">
        <f t="shared" si="8"/>
        <v>104350</v>
      </c>
      <c r="R14" s="14">
        <f t="shared" si="9"/>
        <v>618150</v>
      </c>
    </row>
    <row r="15" spans="1:18" ht="12">
      <c r="A15" s="4" t="s">
        <v>27</v>
      </c>
      <c r="B15" s="5" t="s">
        <v>47</v>
      </c>
      <c r="C15" s="5" t="s">
        <v>64</v>
      </c>
      <c r="D15" s="5" t="s">
        <v>3</v>
      </c>
      <c r="E15" s="5">
        <v>5</v>
      </c>
      <c r="F15" s="13">
        <f t="shared" si="0"/>
        <v>620000</v>
      </c>
      <c r="G15" s="14">
        <f t="shared" si="1"/>
        <v>50000</v>
      </c>
      <c r="H15" s="14">
        <v>10</v>
      </c>
      <c r="I15" s="14">
        <f t="shared" si="2"/>
        <v>32000</v>
      </c>
      <c r="J15" s="5">
        <v>2</v>
      </c>
      <c r="K15" s="14">
        <f t="shared" si="3"/>
        <v>100000</v>
      </c>
      <c r="L15" s="14">
        <f t="shared" si="4"/>
        <v>21700.000000000004</v>
      </c>
      <c r="M15" s="14">
        <f t="shared" si="5"/>
        <v>55800</v>
      </c>
      <c r="N15" s="14">
        <f t="shared" si="6"/>
        <v>13600</v>
      </c>
      <c r="O15" s="14"/>
      <c r="P15" s="14">
        <f t="shared" si="7"/>
        <v>802000</v>
      </c>
      <c r="Q15" s="14">
        <f t="shared" si="8"/>
        <v>91100</v>
      </c>
      <c r="R15" s="14">
        <f t="shared" si="9"/>
        <v>710900</v>
      </c>
    </row>
    <row r="16" spans="1:18" ht="12">
      <c r="A16" s="4" t="s">
        <v>28</v>
      </c>
      <c r="B16" s="5" t="s">
        <v>48</v>
      </c>
      <c r="C16" s="5" t="s">
        <v>65</v>
      </c>
      <c r="D16" s="5" t="s">
        <v>3</v>
      </c>
      <c r="E16" s="5">
        <v>1</v>
      </c>
      <c r="F16" s="13">
        <f t="shared" si="0"/>
        <v>1150000</v>
      </c>
      <c r="G16" s="14">
        <f t="shared" si="1"/>
        <v>50000</v>
      </c>
      <c r="H16" s="14">
        <v>26</v>
      </c>
      <c r="I16" s="14">
        <f t="shared" si="2"/>
        <v>106600</v>
      </c>
      <c r="J16" s="5">
        <v>1</v>
      </c>
      <c r="K16" s="14">
        <f t="shared" si="3"/>
        <v>50000</v>
      </c>
      <c r="L16" s="14">
        <f t="shared" si="4"/>
        <v>40250.00000000001</v>
      </c>
      <c r="M16" s="14">
        <f t="shared" si="5"/>
        <v>103500</v>
      </c>
      <c r="N16" s="14">
        <f t="shared" si="6"/>
        <v>25300</v>
      </c>
      <c r="O16" s="14"/>
      <c r="P16" s="14">
        <f t="shared" si="7"/>
        <v>1356600</v>
      </c>
      <c r="Q16" s="14">
        <f t="shared" si="8"/>
        <v>169050</v>
      </c>
      <c r="R16" s="14">
        <f t="shared" si="9"/>
        <v>1187550</v>
      </c>
    </row>
    <row r="17" spans="1:18" ht="12">
      <c r="A17" s="4" t="s">
        <v>29</v>
      </c>
      <c r="B17" s="5" t="s">
        <v>49</v>
      </c>
      <c r="C17" s="5" t="s">
        <v>63</v>
      </c>
      <c r="D17" s="5" t="s">
        <v>1</v>
      </c>
      <c r="E17" s="5">
        <v>1</v>
      </c>
      <c r="F17" s="13">
        <f t="shared" si="0"/>
        <v>2380000</v>
      </c>
      <c r="G17" s="14">
        <f t="shared" si="1"/>
        <v>180000</v>
      </c>
      <c r="H17" s="14">
        <v>15</v>
      </c>
      <c r="I17" s="14">
        <f t="shared" si="2"/>
        <v>48000</v>
      </c>
      <c r="J17" s="5">
        <v>7</v>
      </c>
      <c r="K17" s="14">
        <f t="shared" si="3"/>
        <v>250000</v>
      </c>
      <c r="L17" s="14">
        <f t="shared" si="4"/>
        <v>83300.00000000001</v>
      </c>
      <c r="M17" s="14">
        <f t="shared" si="5"/>
        <v>214200</v>
      </c>
      <c r="N17" s="14">
        <f t="shared" si="6"/>
        <v>52400</v>
      </c>
      <c r="O17" s="14">
        <v>38000</v>
      </c>
      <c r="P17" s="14">
        <f t="shared" si="7"/>
        <v>2858000</v>
      </c>
      <c r="Q17" s="14">
        <f t="shared" si="8"/>
        <v>387900</v>
      </c>
      <c r="R17" s="14">
        <f t="shared" si="9"/>
        <v>2470100</v>
      </c>
    </row>
    <row r="18" spans="1:18" ht="12">
      <c r="A18" s="4" t="s">
        <v>30</v>
      </c>
      <c r="B18" s="5" t="s">
        <v>50</v>
      </c>
      <c r="C18" s="5" t="s">
        <v>64</v>
      </c>
      <c r="D18" s="5" t="s">
        <v>0</v>
      </c>
      <c r="E18" s="5">
        <v>5</v>
      </c>
      <c r="F18" s="13">
        <f t="shared" si="0"/>
        <v>2050000</v>
      </c>
      <c r="G18" s="14">
        <f t="shared" si="1"/>
        <v>260000</v>
      </c>
      <c r="H18" s="14">
        <v>7</v>
      </c>
      <c r="I18" s="14">
        <f t="shared" si="2"/>
        <v>17500</v>
      </c>
      <c r="J18" s="5">
        <v>3</v>
      </c>
      <c r="K18" s="14">
        <f t="shared" si="3"/>
        <v>150000</v>
      </c>
      <c r="L18" s="14">
        <f t="shared" si="4"/>
        <v>71750</v>
      </c>
      <c r="M18" s="14">
        <f t="shared" si="5"/>
        <v>184500</v>
      </c>
      <c r="N18" s="14">
        <f t="shared" si="6"/>
        <v>45100</v>
      </c>
      <c r="O18" s="14"/>
      <c r="P18" s="14">
        <f t="shared" si="7"/>
        <v>2477500</v>
      </c>
      <c r="Q18" s="14">
        <f t="shared" si="8"/>
        <v>301350</v>
      </c>
      <c r="R18" s="14">
        <f t="shared" si="9"/>
        <v>2176150</v>
      </c>
    </row>
    <row r="19" spans="1:18" ht="12">
      <c r="A19" s="4" t="s">
        <v>31</v>
      </c>
      <c r="B19" s="5" t="s">
        <v>51</v>
      </c>
      <c r="C19" s="5" t="s">
        <v>62</v>
      </c>
      <c r="D19" s="5" t="s">
        <v>4</v>
      </c>
      <c r="E19" s="5">
        <v>2</v>
      </c>
      <c r="F19" s="13">
        <f t="shared" si="0"/>
        <v>710000</v>
      </c>
      <c r="G19" s="14">
        <f t="shared" si="1"/>
        <v>0</v>
      </c>
      <c r="H19" s="14">
        <v>34</v>
      </c>
      <c r="I19" s="14">
        <f t="shared" si="2"/>
        <v>139400</v>
      </c>
      <c r="J19" s="5">
        <v>4</v>
      </c>
      <c r="K19" s="14">
        <f t="shared" si="3"/>
        <v>200000</v>
      </c>
      <c r="L19" s="14">
        <f t="shared" si="4"/>
        <v>24850.000000000004</v>
      </c>
      <c r="M19" s="14">
        <f t="shared" si="5"/>
        <v>63900</v>
      </c>
      <c r="N19" s="14">
        <f t="shared" si="6"/>
        <v>15600</v>
      </c>
      <c r="O19" s="14"/>
      <c r="P19" s="14">
        <f t="shared" si="7"/>
        <v>1049400</v>
      </c>
      <c r="Q19" s="14">
        <f t="shared" si="8"/>
        <v>104350</v>
      </c>
      <c r="R19" s="14">
        <f t="shared" si="9"/>
        <v>945050</v>
      </c>
    </row>
    <row r="20" spans="1:18" ht="12">
      <c r="A20" s="4" t="s">
        <v>32</v>
      </c>
      <c r="B20" s="5" t="s">
        <v>52</v>
      </c>
      <c r="C20" s="5" t="s">
        <v>65</v>
      </c>
      <c r="D20" s="5" t="s">
        <v>0</v>
      </c>
      <c r="E20" s="5">
        <v>2</v>
      </c>
      <c r="F20" s="13">
        <f t="shared" si="0"/>
        <v>2840000</v>
      </c>
      <c r="G20" s="14">
        <f t="shared" si="1"/>
        <v>260000</v>
      </c>
      <c r="H20" s="14">
        <v>15</v>
      </c>
      <c r="I20" s="14">
        <f t="shared" si="2"/>
        <v>48000</v>
      </c>
      <c r="J20" s="5">
        <v>1</v>
      </c>
      <c r="K20" s="14">
        <f t="shared" si="3"/>
        <v>50000</v>
      </c>
      <c r="L20" s="14">
        <f t="shared" si="4"/>
        <v>99400.00000000001</v>
      </c>
      <c r="M20" s="14">
        <f t="shared" si="5"/>
        <v>255600</v>
      </c>
      <c r="N20" s="14">
        <f t="shared" si="6"/>
        <v>62500</v>
      </c>
      <c r="O20" s="14">
        <v>50000</v>
      </c>
      <c r="P20" s="14">
        <f t="shared" si="7"/>
        <v>3198000</v>
      </c>
      <c r="Q20" s="14">
        <f t="shared" si="8"/>
        <v>467500</v>
      </c>
      <c r="R20" s="14">
        <f t="shared" si="9"/>
        <v>2730500</v>
      </c>
    </row>
    <row r="21" spans="1:18" ht="12">
      <c r="A21" s="4" t="s">
        <v>33</v>
      </c>
      <c r="B21" s="5" t="s">
        <v>53</v>
      </c>
      <c r="C21" s="5" t="s">
        <v>62</v>
      </c>
      <c r="D21" s="5" t="s">
        <v>2</v>
      </c>
      <c r="E21" s="5">
        <v>4</v>
      </c>
      <c r="F21" s="13">
        <f t="shared" si="0"/>
        <v>1160000</v>
      </c>
      <c r="G21" s="14">
        <f t="shared" si="1"/>
        <v>100000</v>
      </c>
      <c r="H21" s="14">
        <v>28</v>
      </c>
      <c r="I21" s="14">
        <f t="shared" si="2"/>
        <v>114800</v>
      </c>
      <c r="J21" s="5">
        <v>0</v>
      </c>
      <c r="K21" s="14">
        <f t="shared" si="3"/>
        <v>0</v>
      </c>
      <c r="L21" s="14">
        <f t="shared" si="4"/>
        <v>40600.00000000001</v>
      </c>
      <c r="M21" s="14">
        <f t="shared" si="5"/>
        <v>104400</v>
      </c>
      <c r="N21" s="14">
        <f t="shared" si="6"/>
        <v>25500</v>
      </c>
      <c r="O21" s="14"/>
      <c r="P21" s="14">
        <f t="shared" si="7"/>
        <v>1374800</v>
      </c>
      <c r="Q21" s="14">
        <f t="shared" si="8"/>
        <v>170500</v>
      </c>
      <c r="R21" s="14">
        <f t="shared" si="9"/>
        <v>1204300</v>
      </c>
    </row>
    <row r="22" spans="1:18" ht="12">
      <c r="A22" s="4" t="s">
        <v>34</v>
      </c>
      <c r="B22" s="5" t="s">
        <v>54</v>
      </c>
      <c r="C22" s="5" t="s">
        <v>61</v>
      </c>
      <c r="D22" s="5" t="s">
        <v>3</v>
      </c>
      <c r="E22" s="5">
        <v>1</v>
      </c>
      <c r="F22" s="13">
        <f t="shared" si="0"/>
        <v>1150000</v>
      </c>
      <c r="G22" s="14">
        <f t="shared" si="1"/>
        <v>50000</v>
      </c>
      <c r="H22" s="14">
        <v>12</v>
      </c>
      <c r="I22" s="14">
        <f t="shared" si="2"/>
        <v>38400</v>
      </c>
      <c r="J22" s="5">
        <v>4</v>
      </c>
      <c r="K22" s="14">
        <f t="shared" si="3"/>
        <v>200000</v>
      </c>
      <c r="L22" s="14">
        <f t="shared" si="4"/>
        <v>40250.00000000001</v>
      </c>
      <c r="M22" s="14">
        <f t="shared" si="5"/>
        <v>103500</v>
      </c>
      <c r="N22" s="14">
        <f t="shared" si="6"/>
        <v>25300</v>
      </c>
      <c r="O22" s="14"/>
      <c r="P22" s="14">
        <f t="shared" si="7"/>
        <v>1438400</v>
      </c>
      <c r="Q22" s="14">
        <f t="shared" si="8"/>
        <v>169050</v>
      </c>
      <c r="R22" s="14">
        <f t="shared" si="9"/>
        <v>1269350</v>
      </c>
    </row>
    <row r="23" spans="1:18" ht="12">
      <c r="A23" s="4" t="s">
        <v>35</v>
      </c>
      <c r="B23" s="5" t="s">
        <v>55</v>
      </c>
      <c r="C23" s="5" t="s">
        <v>64</v>
      </c>
      <c r="D23" s="5" t="s">
        <v>4</v>
      </c>
      <c r="E23" s="5">
        <v>5</v>
      </c>
      <c r="F23" s="13">
        <f t="shared" si="0"/>
        <v>500000</v>
      </c>
      <c r="G23" s="14">
        <f t="shared" si="1"/>
        <v>0</v>
      </c>
      <c r="H23" s="14">
        <v>27</v>
      </c>
      <c r="I23" s="14">
        <f t="shared" si="2"/>
        <v>110700</v>
      </c>
      <c r="J23" s="5">
        <v>2</v>
      </c>
      <c r="K23" s="14">
        <f t="shared" si="3"/>
        <v>100000</v>
      </c>
      <c r="L23" s="14">
        <f t="shared" si="4"/>
        <v>17500</v>
      </c>
      <c r="M23" s="14">
        <f t="shared" si="5"/>
        <v>45000</v>
      </c>
      <c r="N23" s="14">
        <f t="shared" si="6"/>
        <v>11000</v>
      </c>
      <c r="O23" s="14">
        <v>38000</v>
      </c>
      <c r="P23" s="14">
        <f t="shared" si="7"/>
        <v>710700</v>
      </c>
      <c r="Q23" s="14">
        <f t="shared" si="8"/>
        <v>111500</v>
      </c>
      <c r="R23" s="14">
        <f t="shared" si="9"/>
        <v>599200</v>
      </c>
    </row>
    <row r="24" spans="1:18" ht="12">
      <c r="A24" s="4" t="s">
        <v>66</v>
      </c>
      <c r="B24" s="5" t="s">
        <v>56</v>
      </c>
      <c r="C24" s="5" t="s">
        <v>63</v>
      </c>
      <c r="D24" s="5" t="s">
        <v>1</v>
      </c>
      <c r="E24" s="5">
        <v>2</v>
      </c>
      <c r="F24" s="13">
        <f t="shared" si="0"/>
        <v>2100000</v>
      </c>
      <c r="G24" s="14">
        <f t="shared" si="1"/>
        <v>180000</v>
      </c>
      <c r="H24" s="14">
        <v>37</v>
      </c>
      <c r="I24" s="14">
        <f t="shared" si="2"/>
        <v>151700</v>
      </c>
      <c r="J24" s="5">
        <v>7</v>
      </c>
      <c r="K24" s="14">
        <f t="shared" si="3"/>
        <v>250000</v>
      </c>
      <c r="L24" s="14">
        <f t="shared" si="4"/>
        <v>73500</v>
      </c>
      <c r="M24" s="14">
        <f t="shared" si="5"/>
        <v>189000</v>
      </c>
      <c r="N24" s="14">
        <f t="shared" si="6"/>
        <v>46200</v>
      </c>
      <c r="O24" s="14"/>
      <c r="P24" s="14">
        <f t="shared" si="7"/>
        <v>2681700</v>
      </c>
      <c r="Q24" s="14">
        <f t="shared" si="8"/>
        <v>308700</v>
      </c>
      <c r="R24" s="14">
        <f t="shared" si="9"/>
        <v>2373000</v>
      </c>
    </row>
    <row r="25" spans="1:18" ht="12">
      <c r="A25" s="4" t="s">
        <v>67</v>
      </c>
      <c r="B25" s="5" t="s">
        <v>57</v>
      </c>
      <c r="C25" s="5" t="s">
        <v>62</v>
      </c>
      <c r="D25" s="5" t="s">
        <v>2</v>
      </c>
      <c r="E25" s="5">
        <v>1</v>
      </c>
      <c r="F25" s="13">
        <f t="shared" si="0"/>
        <v>1870000</v>
      </c>
      <c r="G25" s="14">
        <f t="shared" si="1"/>
        <v>100000</v>
      </c>
      <c r="H25" s="14">
        <v>15</v>
      </c>
      <c r="I25" s="14">
        <f t="shared" si="2"/>
        <v>48000</v>
      </c>
      <c r="J25" s="5">
        <v>4</v>
      </c>
      <c r="K25" s="14">
        <f t="shared" si="3"/>
        <v>200000</v>
      </c>
      <c r="L25" s="14">
        <f t="shared" si="4"/>
        <v>65450.00000000001</v>
      </c>
      <c r="M25" s="14">
        <f t="shared" si="5"/>
        <v>168300</v>
      </c>
      <c r="N25" s="14">
        <f t="shared" si="6"/>
        <v>41100</v>
      </c>
      <c r="O25" s="14"/>
      <c r="P25" s="14">
        <f t="shared" si="7"/>
        <v>2218000</v>
      </c>
      <c r="Q25" s="14">
        <f t="shared" si="8"/>
        <v>274850</v>
      </c>
      <c r="R25" s="14">
        <f t="shared" si="9"/>
        <v>1943150</v>
      </c>
    </row>
    <row r="26" spans="1:18" ht="12">
      <c r="A26" s="4" t="s">
        <v>68</v>
      </c>
      <c r="B26" s="5" t="s">
        <v>58</v>
      </c>
      <c r="C26" s="5" t="s">
        <v>63</v>
      </c>
      <c r="D26" s="5" t="s">
        <v>4</v>
      </c>
      <c r="E26" s="5">
        <v>3</v>
      </c>
      <c r="F26" s="13">
        <f t="shared" si="0"/>
        <v>650000</v>
      </c>
      <c r="G26" s="14">
        <f t="shared" si="1"/>
        <v>0</v>
      </c>
      <c r="H26" s="14">
        <v>37</v>
      </c>
      <c r="I26" s="14">
        <f t="shared" si="2"/>
        <v>151700</v>
      </c>
      <c r="J26" s="5">
        <v>2</v>
      </c>
      <c r="K26" s="14">
        <f t="shared" si="3"/>
        <v>100000</v>
      </c>
      <c r="L26" s="14">
        <f t="shared" si="4"/>
        <v>22750.000000000004</v>
      </c>
      <c r="M26" s="14">
        <f t="shared" si="5"/>
        <v>58500</v>
      </c>
      <c r="N26" s="14">
        <f t="shared" si="6"/>
        <v>14300</v>
      </c>
      <c r="O26" s="14">
        <v>50000</v>
      </c>
      <c r="P26" s="14">
        <f t="shared" si="7"/>
        <v>901700</v>
      </c>
      <c r="Q26" s="14">
        <f t="shared" si="8"/>
        <v>145550</v>
      </c>
      <c r="R26" s="14">
        <f t="shared" si="9"/>
        <v>756150</v>
      </c>
    </row>
    <row r="27" spans="1:18" ht="12">
      <c r="A27" s="4" t="s">
        <v>69</v>
      </c>
      <c r="B27" s="5" t="s">
        <v>59</v>
      </c>
      <c r="C27" s="5" t="s">
        <v>63</v>
      </c>
      <c r="D27" s="5" t="s">
        <v>4</v>
      </c>
      <c r="E27" s="5">
        <v>4</v>
      </c>
      <c r="F27" s="13">
        <f t="shared" si="0"/>
        <v>540000</v>
      </c>
      <c r="G27" s="14">
        <f t="shared" si="1"/>
        <v>0</v>
      </c>
      <c r="H27" s="14">
        <v>23</v>
      </c>
      <c r="I27" s="14">
        <f t="shared" si="2"/>
        <v>94300</v>
      </c>
      <c r="J27" s="5">
        <v>1</v>
      </c>
      <c r="K27" s="14">
        <f t="shared" si="3"/>
        <v>50000</v>
      </c>
      <c r="L27" s="14">
        <f t="shared" si="4"/>
        <v>18900</v>
      </c>
      <c r="M27" s="14">
        <f t="shared" si="5"/>
        <v>48600</v>
      </c>
      <c r="N27" s="14">
        <f t="shared" si="6"/>
        <v>11900</v>
      </c>
      <c r="O27" s="14"/>
      <c r="P27" s="14">
        <f t="shared" si="7"/>
        <v>684300</v>
      </c>
      <c r="Q27" s="14">
        <f t="shared" si="8"/>
        <v>79400</v>
      </c>
      <c r="R27" s="14">
        <f t="shared" si="9"/>
        <v>604900</v>
      </c>
    </row>
    <row r="28" spans="1:18" ht="12">
      <c r="A28" s="6" t="s">
        <v>70</v>
      </c>
      <c r="B28" s="7" t="s">
        <v>60</v>
      </c>
      <c r="C28" s="7" t="s">
        <v>63</v>
      </c>
      <c r="D28" s="7" t="s">
        <v>2</v>
      </c>
      <c r="E28" s="7">
        <v>5</v>
      </c>
      <c r="F28" s="15">
        <f t="shared" si="0"/>
        <v>980000</v>
      </c>
      <c r="G28" s="16">
        <f t="shared" si="1"/>
        <v>100000</v>
      </c>
      <c r="H28" s="16">
        <v>37</v>
      </c>
      <c r="I28" s="16">
        <f t="shared" si="2"/>
        <v>151700</v>
      </c>
      <c r="J28" s="7">
        <v>0</v>
      </c>
      <c r="K28" s="16">
        <f t="shared" si="3"/>
        <v>0</v>
      </c>
      <c r="L28" s="16">
        <f t="shared" si="4"/>
        <v>34300</v>
      </c>
      <c r="M28" s="16">
        <f t="shared" si="5"/>
        <v>88200</v>
      </c>
      <c r="N28" s="16">
        <f t="shared" si="6"/>
        <v>21600</v>
      </c>
      <c r="O28" s="16">
        <v>50000</v>
      </c>
      <c r="P28" s="16">
        <f t="shared" si="7"/>
        <v>1231700</v>
      </c>
      <c r="Q28" s="16">
        <f t="shared" si="8"/>
        <v>194100</v>
      </c>
      <c r="R28" s="16">
        <f t="shared" si="9"/>
        <v>1037600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C13" sqref="C13"/>
    </sheetView>
  </sheetViews>
  <sheetFormatPr defaultColWidth="8.88671875" defaultRowHeight="13.5"/>
  <cols>
    <col min="1" max="1" width="1.77734375" style="1" customWidth="1"/>
    <col min="2" max="2" width="4.88671875" style="1" bestFit="1" customWidth="1"/>
    <col min="3" max="6" width="11.5546875" style="1" bestFit="1" customWidth="1"/>
    <col min="7" max="7" width="9.88671875" style="1" bestFit="1" customWidth="1"/>
    <col min="8" max="16384" width="8.88671875" style="1" customWidth="1"/>
  </cols>
  <sheetData>
    <row r="2" spans="2:7" ht="16.5" customHeight="1">
      <c r="B2" s="35" t="s">
        <v>75</v>
      </c>
      <c r="C2" s="35"/>
      <c r="D2" s="35"/>
      <c r="E2" s="35"/>
      <c r="F2" s="35"/>
      <c r="G2" s="35"/>
    </row>
    <row r="3" spans="2:7" ht="12">
      <c r="B3" s="17"/>
      <c r="C3" s="18" t="s">
        <v>76</v>
      </c>
      <c r="D3" s="18" t="s">
        <v>77</v>
      </c>
      <c r="E3" s="18" t="s">
        <v>78</v>
      </c>
      <c r="F3" s="18" t="s">
        <v>79</v>
      </c>
      <c r="G3" s="18" t="s">
        <v>80</v>
      </c>
    </row>
    <row r="4" spans="2:7" ht="12">
      <c r="B4" s="18">
        <v>1</v>
      </c>
      <c r="C4" s="19">
        <v>3150000</v>
      </c>
      <c r="D4" s="19">
        <v>2380000</v>
      </c>
      <c r="E4" s="19">
        <v>1870000</v>
      </c>
      <c r="F4" s="19">
        <v>1150000</v>
      </c>
      <c r="G4" s="19">
        <v>850000</v>
      </c>
    </row>
    <row r="5" spans="2:7" ht="12">
      <c r="B5" s="18">
        <v>2</v>
      </c>
      <c r="C5" s="19">
        <v>2840000</v>
      </c>
      <c r="D5" s="19">
        <v>2100000</v>
      </c>
      <c r="E5" s="19">
        <v>1630000</v>
      </c>
      <c r="F5" s="19">
        <v>950000</v>
      </c>
      <c r="G5" s="19">
        <v>710000</v>
      </c>
    </row>
    <row r="6" spans="2:7" ht="12">
      <c r="B6" s="18">
        <v>3</v>
      </c>
      <c r="C6" s="19">
        <v>2620000</v>
      </c>
      <c r="D6" s="19">
        <v>1760000</v>
      </c>
      <c r="E6" s="19">
        <v>1280000</v>
      </c>
      <c r="F6" s="19">
        <v>880000</v>
      </c>
      <c r="G6" s="19">
        <v>650000</v>
      </c>
    </row>
    <row r="7" spans="2:7" ht="12">
      <c r="B7" s="18">
        <v>4</v>
      </c>
      <c r="C7" s="19">
        <v>2310000</v>
      </c>
      <c r="D7" s="19">
        <v>1620000</v>
      </c>
      <c r="E7" s="19">
        <v>1160000</v>
      </c>
      <c r="F7" s="19">
        <v>730000</v>
      </c>
      <c r="G7" s="19">
        <v>540000</v>
      </c>
    </row>
    <row r="8" spans="2:7" ht="12">
      <c r="B8" s="18">
        <v>5</v>
      </c>
      <c r="C8" s="19">
        <v>2050000</v>
      </c>
      <c r="D8" s="19">
        <v>1570000</v>
      </c>
      <c r="E8" s="19">
        <v>980000</v>
      </c>
      <c r="F8" s="19">
        <v>620000</v>
      </c>
      <c r="G8" s="19">
        <v>500000</v>
      </c>
    </row>
    <row r="10" spans="2:7" ht="16.5" customHeight="1">
      <c r="B10" s="35" t="s">
        <v>81</v>
      </c>
      <c r="C10" s="35"/>
      <c r="D10" s="35"/>
      <c r="E10" s="35"/>
      <c r="F10" s="35"/>
      <c r="G10" s="35"/>
    </row>
    <row r="11" spans="2:7" ht="12">
      <c r="B11" s="18" t="s">
        <v>82</v>
      </c>
      <c r="C11" s="18" t="s">
        <v>76</v>
      </c>
      <c r="D11" s="18" t="s">
        <v>77</v>
      </c>
      <c r="E11" s="18" t="s">
        <v>78</v>
      </c>
      <c r="F11" s="18" t="s">
        <v>79</v>
      </c>
      <c r="G11" s="18" t="s">
        <v>80</v>
      </c>
    </row>
    <row r="12" spans="2:7" ht="12">
      <c r="B12" s="18" t="s">
        <v>83</v>
      </c>
      <c r="C12" s="19">
        <v>260000</v>
      </c>
      <c r="D12" s="19">
        <v>180000</v>
      </c>
      <c r="E12" s="19">
        <v>100000</v>
      </c>
      <c r="F12" s="19">
        <v>50000</v>
      </c>
      <c r="G12" s="19">
        <v>0</v>
      </c>
    </row>
    <row r="14" spans="2:5" ht="16.5" customHeight="1">
      <c r="B14" s="35" t="s">
        <v>73</v>
      </c>
      <c r="C14" s="35"/>
      <c r="D14" s="35"/>
      <c r="E14" s="35"/>
    </row>
    <row r="15" spans="2:5" ht="12">
      <c r="B15" s="18" t="s">
        <v>84</v>
      </c>
      <c r="C15" s="3">
        <v>0</v>
      </c>
      <c r="D15" s="3">
        <v>10</v>
      </c>
      <c r="E15" s="3">
        <v>20</v>
      </c>
    </row>
    <row r="16" spans="2:5" ht="12">
      <c r="B16" s="18" t="s">
        <v>85</v>
      </c>
      <c r="C16" s="3">
        <v>9</v>
      </c>
      <c r="D16" s="3">
        <v>19</v>
      </c>
      <c r="E16" s="3" t="s">
        <v>86</v>
      </c>
    </row>
    <row r="17" spans="2:5" ht="12">
      <c r="B17" s="18" t="s">
        <v>83</v>
      </c>
      <c r="C17" s="3">
        <v>2500</v>
      </c>
      <c r="D17" s="3">
        <v>3200</v>
      </c>
      <c r="E17" s="3">
        <v>4100</v>
      </c>
    </row>
  </sheetData>
  <mergeCells count="3">
    <mergeCell ref="B2:G2"/>
    <mergeCell ref="B10:G10"/>
    <mergeCell ref="B14:E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E2" sqref="E2"/>
    </sheetView>
  </sheetViews>
  <sheetFormatPr defaultColWidth="8.88671875" defaultRowHeight="13.5"/>
  <cols>
    <col min="1" max="1" width="3.77734375" style="0" customWidth="1"/>
    <col min="2" max="5" width="12.88671875" style="0" customWidth="1"/>
  </cols>
  <sheetData>
    <row r="2" spans="2:5" ht="17.25" customHeight="1">
      <c r="B2" s="34" t="s">
        <v>113</v>
      </c>
      <c r="E2">
        <v>12</v>
      </c>
    </row>
    <row r="4" spans="2:5" ht="36" customHeight="1">
      <c r="B4" s="36" t="s">
        <v>111</v>
      </c>
      <c r="C4" s="36"/>
      <c r="D4" s="36"/>
      <c r="E4" s="36"/>
    </row>
    <row r="5" ht="29.25" customHeight="1" thickBot="1"/>
    <row r="6" spans="2:5" ht="19.5" customHeight="1">
      <c r="B6" s="30" t="s">
        <v>100</v>
      </c>
      <c r="C6" s="23" t="str">
        <f>INDEX(성명,위치)</f>
        <v>이솔희</v>
      </c>
      <c r="D6" s="32" t="s">
        <v>101</v>
      </c>
      <c r="E6" s="24" t="str">
        <f>INDEX(부서,위치)</f>
        <v>전산실</v>
      </c>
    </row>
    <row r="7" spans="2:5" ht="19.5" customHeight="1" thickBot="1">
      <c r="B7" s="31" t="s">
        <v>99</v>
      </c>
      <c r="C7" s="25" t="str">
        <f>INDEX(사번,위치)</f>
        <v>YJ-012</v>
      </c>
      <c r="D7" s="33" t="s">
        <v>102</v>
      </c>
      <c r="E7" s="26" t="str">
        <f>INDEX(직위,위치)</f>
        <v>주임</v>
      </c>
    </row>
    <row r="8" ht="19.5" customHeight="1"/>
    <row r="9" spans="2:5" ht="19.5" customHeight="1">
      <c r="B9" s="27" t="s">
        <v>108</v>
      </c>
      <c r="C9" s="2" t="s">
        <v>90</v>
      </c>
      <c r="D9" s="2" t="s">
        <v>91</v>
      </c>
      <c r="E9" s="2" t="s">
        <v>89</v>
      </c>
    </row>
    <row r="10" spans="3:5" ht="19.5" customHeight="1">
      <c r="C10" s="29">
        <f>INDEX(지급합계,위치)</f>
        <v>802000</v>
      </c>
      <c r="D10" s="29">
        <f>INDEX(공제합계,위치)</f>
        <v>91100</v>
      </c>
      <c r="E10" s="29">
        <f>INDEX(차감지급액,위치)</f>
        <v>710900</v>
      </c>
    </row>
    <row r="11" ht="19.5" customHeight="1"/>
    <row r="12" ht="19.5" customHeight="1">
      <c r="B12" s="27" t="s">
        <v>109</v>
      </c>
    </row>
    <row r="13" spans="2:5" ht="19.5" customHeight="1">
      <c r="B13" s="2" t="s">
        <v>92</v>
      </c>
      <c r="C13" s="2" t="s">
        <v>93</v>
      </c>
      <c r="D13" s="2" t="s">
        <v>103</v>
      </c>
      <c r="E13" s="2" t="s">
        <v>94</v>
      </c>
    </row>
    <row r="14" spans="2:5" ht="19.5" customHeight="1">
      <c r="B14" s="29">
        <f>INDEX(기본급,위치)</f>
        <v>620000</v>
      </c>
      <c r="C14" s="29">
        <f>INDEX(직책수당,위치)</f>
        <v>50000</v>
      </c>
      <c r="D14" s="29">
        <f>INDEX(시간외수당,위치)</f>
        <v>32000</v>
      </c>
      <c r="E14" s="29">
        <f>INDEX(가족수당,위치)</f>
        <v>100000</v>
      </c>
    </row>
    <row r="15" ht="19.5" customHeight="1"/>
    <row r="16" ht="19.5" customHeight="1">
      <c r="B16" s="27" t="s">
        <v>95</v>
      </c>
    </row>
    <row r="17" spans="2:5" ht="19.5" customHeight="1">
      <c r="B17" s="2" t="s">
        <v>96</v>
      </c>
      <c r="C17" s="2" t="s">
        <v>97</v>
      </c>
      <c r="D17" s="2" t="s">
        <v>98</v>
      </c>
      <c r="E17" s="2" t="s">
        <v>104</v>
      </c>
    </row>
    <row r="18" spans="2:5" ht="19.5" customHeight="1">
      <c r="B18" s="29">
        <f>INDEX(의료보험,위치)</f>
        <v>21700.000000000004</v>
      </c>
      <c r="C18" s="29">
        <f>INDEX(국민연금,위치)</f>
        <v>55800</v>
      </c>
      <c r="D18" s="29">
        <f>INDEX(세금,위치)</f>
        <v>13600</v>
      </c>
      <c r="E18" s="29">
        <f>INDEX(기타_공제,위치)</f>
        <v>0</v>
      </c>
    </row>
    <row r="19" ht="19.5" customHeight="1"/>
    <row r="20" spans="2:5" ht="19.5" customHeight="1">
      <c r="B20" s="37" t="s">
        <v>112</v>
      </c>
      <c r="C20" s="38"/>
      <c r="D20" s="38"/>
      <c r="E20" s="38"/>
    </row>
    <row r="21" ht="19.5" customHeight="1"/>
    <row r="22" spans="2:5" ht="33.75" customHeight="1">
      <c r="B22" s="28" t="s">
        <v>107</v>
      </c>
      <c r="C22" s="21"/>
      <c r="D22" s="21"/>
      <c r="E22" s="22" t="s">
        <v>110</v>
      </c>
    </row>
    <row r="23" spans="2:5" ht="13.5">
      <c r="B23" s="21"/>
      <c r="C23" s="21"/>
      <c r="D23" s="21"/>
      <c r="E23" s="21"/>
    </row>
  </sheetData>
  <mergeCells count="2">
    <mergeCell ref="B4:E4"/>
    <mergeCell ref="B20:E2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Orange</cp:lastModifiedBy>
  <cp:lastPrinted>2003-11-18T12:48:29Z</cp:lastPrinted>
  <dcterms:created xsi:type="dcterms:W3CDTF">2003-11-13T18:37:09Z</dcterms:created>
  <dcterms:modified xsi:type="dcterms:W3CDTF">2003-11-18T16:48:59Z</dcterms:modified>
  <cp:category/>
  <cp:version/>
  <cp:contentType/>
  <cp:contentStatus/>
</cp:coreProperties>
</file>